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Mustapha\OneDrive - Plan International\Desktop\Supply Chain\Procurement\2025\Tender\ECHO\Tender Dossier Supply of Construction Material ECHO\"/>
    </mc:Choice>
  </mc:AlternateContent>
  <xr:revisionPtr revIDLastSave="9" documentId="8_{E7310A02-B82C-4953-AE1C-DF1C18F7E9ED}" xr6:coauthVersionLast="36" xr6:coauthVersionMax="36" xr10:uidLastSave="{AD9A73F4-71AA-4ECA-BED6-E2D1F1B8BA5F}"/>
  <bookViews>
    <workbookView xWindow="0" yWindow="0" windowWidth="19200" windowHeight="6350" tabRatio="822" activeTab="1" xr2:uid="{8FF45F5A-57DC-4210-88B3-2014EE5B97AD}"/>
  </bookViews>
  <sheets>
    <sheet name="DAMBOA- BOQ" sheetId="55" r:id="rId1"/>
    <sheet name="MOBBAR - BOQ" sheetId="5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56" l="1"/>
  <c r="F50" i="56"/>
  <c r="F49" i="56"/>
  <c r="F47" i="56"/>
  <c r="F46" i="56"/>
  <c r="F45" i="56"/>
  <c r="C44" i="56"/>
  <c r="F44" i="56" s="1"/>
  <c r="F43" i="56"/>
  <c r="C42" i="56"/>
  <c r="F42" i="56" s="1"/>
  <c r="F41" i="56"/>
  <c r="F40" i="56"/>
  <c r="F39" i="56"/>
  <c r="F38" i="56"/>
  <c r="F37" i="56"/>
  <c r="C36" i="56"/>
  <c r="F36" i="56" s="1"/>
  <c r="F35" i="56"/>
  <c r="F34" i="56"/>
  <c r="F33" i="56"/>
  <c r="F32" i="56"/>
  <c r="C31" i="56"/>
  <c r="F31" i="56" s="1"/>
  <c r="F30" i="56"/>
  <c r="F29" i="56"/>
  <c r="C28" i="56"/>
  <c r="F28" i="56" s="1"/>
  <c r="F27" i="56"/>
  <c r="F26" i="56"/>
  <c r="F25" i="56"/>
  <c r="F24" i="56"/>
  <c r="F23" i="56"/>
  <c r="F22" i="56"/>
  <c r="F21" i="56"/>
  <c r="F20" i="56"/>
  <c r="F19" i="56"/>
  <c r="C18" i="56"/>
  <c r="F18" i="56" s="1"/>
  <c r="C17" i="56"/>
  <c r="F17" i="56" s="1"/>
  <c r="F16" i="56"/>
  <c r="F15" i="56"/>
  <c r="C14" i="56"/>
  <c r="F14" i="56" s="1"/>
  <c r="C13" i="56"/>
  <c r="F13" i="56" s="1"/>
  <c r="C12" i="56"/>
  <c r="F12" i="56" s="1"/>
  <c r="C11" i="56"/>
  <c r="F11" i="56" s="1"/>
  <c r="F10" i="56"/>
  <c r="F9" i="56"/>
  <c r="F8" i="56"/>
  <c r="F50" i="55"/>
  <c r="F49" i="55"/>
  <c r="F48" i="55"/>
  <c r="F47" i="55"/>
  <c r="F46" i="55"/>
  <c r="C45" i="55"/>
  <c r="F45" i="55" s="1"/>
  <c r="C44" i="55"/>
  <c r="F44" i="55" s="1"/>
  <c r="C43" i="55"/>
  <c r="F43" i="55" s="1"/>
  <c r="C42" i="55"/>
  <c r="F42" i="55" s="1"/>
  <c r="F41" i="55"/>
  <c r="C40" i="55"/>
  <c r="F40" i="55" s="1"/>
  <c r="C39" i="55"/>
  <c r="F39" i="55" s="1"/>
  <c r="F38" i="55"/>
  <c r="C37" i="55"/>
  <c r="F37" i="55" s="1"/>
  <c r="F36" i="55"/>
  <c r="C35" i="55"/>
  <c r="F35" i="55" s="1"/>
  <c r="C34" i="55"/>
  <c r="F34" i="55" s="1"/>
  <c r="C33" i="55"/>
  <c r="F33" i="55" s="1"/>
  <c r="C32" i="55"/>
  <c r="F32" i="55" s="1"/>
  <c r="F31" i="55"/>
  <c r="F30" i="55"/>
  <c r="F29" i="55"/>
  <c r="F28" i="55"/>
  <c r="F27" i="55"/>
  <c r="F26" i="55"/>
  <c r="F25" i="55"/>
  <c r="F24" i="55"/>
  <c r="F23" i="55"/>
  <c r="F22" i="55"/>
  <c r="C21" i="55"/>
  <c r="F21" i="55" s="1"/>
  <c r="C20" i="55"/>
  <c r="F20" i="55" s="1"/>
  <c r="C19" i="55"/>
  <c r="F19" i="55" s="1"/>
  <c r="C18" i="55"/>
  <c r="F18" i="55" s="1"/>
  <c r="C17" i="55"/>
  <c r="F17" i="55" s="1"/>
  <c r="C16" i="55"/>
  <c r="F16" i="55" s="1"/>
  <c r="C15" i="55"/>
  <c r="F15" i="55" s="1"/>
  <c r="C14" i="55"/>
  <c r="F14" i="55" s="1"/>
  <c r="C13" i="55"/>
  <c r="F13" i="55" s="1"/>
  <c r="C12" i="55"/>
  <c r="F12" i="55" s="1"/>
  <c r="C11" i="55"/>
  <c r="F11" i="55" s="1"/>
  <c r="C10" i="55"/>
  <c r="F10" i="55" s="1"/>
  <c r="C9" i="55"/>
  <c r="F9" i="55" s="1"/>
  <c r="C8" i="55"/>
  <c r="F8" i="55" s="1"/>
  <c r="F51" i="55" s="1"/>
</calcChain>
</file>

<file path=xl/sharedStrings.xml><?xml version="1.0" encoding="utf-8"?>
<sst xmlns="http://schemas.openxmlformats.org/spreadsheetml/2006/main" count="271" uniqueCount="105">
  <si>
    <t>AMOUNT</t>
  </si>
  <si>
    <t>RATE</t>
  </si>
  <si>
    <t>UNIT</t>
  </si>
  <si>
    <t>QTY</t>
  </si>
  <si>
    <t>TOTAL</t>
  </si>
  <si>
    <t>50 x 50mm timber noggins</t>
  </si>
  <si>
    <t>50 x 150mm timber rafters, tie beam &amp; kingpost</t>
  </si>
  <si>
    <t>50 x 75mm timber purlins</t>
  </si>
  <si>
    <t>25 x 300mm planed and chamfered fascia boards</t>
  </si>
  <si>
    <t>Battens (roll of 50 pieces)</t>
  </si>
  <si>
    <t>10 kg pure chem top bond</t>
  </si>
  <si>
    <t>Putty screeding cement</t>
  </si>
  <si>
    <t>20 kg quality binding wire</t>
  </si>
  <si>
    <t xml:space="preserve">4m long, 0.55mm thick ridge capping </t>
  </si>
  <si>
    <t>4m, 0.55mm thick eaves angles</t>
  </si>
  <si>
    <t>Nails (1.5 inches)</t>
  </si>
  <si>
    <t>Nails (2 inches)</t>
  </si>
  <si>
    <t>Nails (3 inches)</t>
  </si>
  <si>
    <t>Swan paint - white color (20 litres)</t>
  </si>
  <si>
    <t>Swan paint - off white color (20 litres)</t>
  </si>
  <si>
    <t>225x225x450mm hollow sandcrete block</t>
  </si>
  <si>
    <t>Plaster sand (10 tyres)</t>
  </si>
  <si>
    <t>Sharp sand (10 tyres)</t>
  </si>
  <si>
    <t>50 x 100mm timber struts</t>
  </si>
  <si>
    <t>Silicon gum - abro</t>
  </si>
  <si>
    <t>Solignum anti-termite treatment</t>
  </si>
  <si>
    <t>Gravel - 3/4 (10 tyres)</t>
  </si>
  <si>
    <t>M2</t>
  </si>
  <si>
    <t>No</t>
  </si>
  <si>
    <t>Terrazzo floor finishing</t>
  </si>
  <si>
    <t xml:space="preserve">50kg portland cement </t>
  </si>
  <si>
    <t>Y12 reinforcement bars</t>
  </si>
  <si>
    <t>Y8 reinforcement bars</t>
  </si>
  <si>
    <t>Planks</t>
  </si>
  <si>
    <t xml:space="preserve">Purpose made, high quality metal sheet planed and gloss painted paneled door using 50X75mm pure black pipe, 25X25mm bracing and 2mm checker plate measuring 900X2100mm </t>
  </si>
  <si>
    <t xml:space="preserve">Purpose made, high quality metal sheet planed and gloss painted paneled door using 50X75mm pure black pipe, 25X25mm bracing and 2mm checker plate measuring 1200X2100mm </t>
  </si>
  <si>
    <t>Purpose made, high quality metal sheet planed and gloss painted paneled window using 50X75mm pure black pipe, 25X25mm bracing and 2mm checker plate measuring 1800X1200mm complete with burglar-proofs</t>
  </si>
  <si>
    <t>Purpose made, high quality metal sheet planed and gloss painted paneled window using 50X75mm pure black pipe, 25X25mm bracing and 2mm checker plate measuring 1200X1200mm complete with burglar-proofs</t>
  </si>
  <si>
    <t>Purpose made, high quality metal sheet planed and gloss painted paneled window using 50X75mm pure black pipe, 25X25mm bracing and 2mm checker plate measuring 900X1200mm complete with burglar-proofs</t>
  </si>
  <si>
    <t>DESCRIPTION OF MATERIAL</t>
  </si>
  <si>
    <t>NO</t>
  </si>
  <si>
    <t>Rivetting screws</t>
  </si>
  <si>
    <t>0.55mm thick longspan aluminium roofing sheet (7,000mm long)</t>
  </si>
  <si>
    <t>0.55mm thick longspan aluminium roofing sheet (3,500mm long)</t>
  </si>
  <si>
    <t>Louvered fancy bricks</t>
  </si>
  <si>
    <t>100mm diameter uPVC soil and vent pipe 3500mm</t>
  </si>
  <si>
    <t>Fine coat emulsion paint (20 litres)</t>
  </si>
  <si>
    <t>Gloss paint (4 litres)</t>
  </si>
  <si>
    <t>Kg</t>
  </si>
  <si>
    <t>Bag</t>
  </si>
  <si>
    <t>Rolls</t>
  </si>
  <si>
    <t>Bags</t>
  </si>
  <si>
    <t>Trip</t>
  </si>
  <si>
    <t>GRAND TOTAL</t>
  </si>
  <si>
    <t>Roll</t>
  </si>
  <si>
    <t>50mm diameter galvanized iron pipe</t>
  </si>
  <si>
    <t>Fine coat emulsion paint off-white (20 litres)</t>
  </si>
  <si>
    <t>Ring shank roofing nails and complete accessories</t>
  </si>
  <si>
    <t>1200X2400mm high quality brasil ceiling sheets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</si>
  <si>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</si>
  <si>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</si>
  <si>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</si>
  <si>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</si>
  <si>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</si>
  <si>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</si>
  <si>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</si>
  <si>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</si>
  <si>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</si>
  <si>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</si>
  <si>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</si>
  <si>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</si>
  <si>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</si>
  <si>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</si>
  <si>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</si>
  <si>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</si>
  <si>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</si>
  <si>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</si>
  <si>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</si>
  <si>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</si>
  <si>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</si>
  <si>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</si>
  <si>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</si>
  <si>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</si>
  <si>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</si>
  <si>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</si>
  <si>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</si>
  <si>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</si>
  <si>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</si>
  <si>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</si>
  <si>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</si>
  <si>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</si>
  <si>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</si>
  <si>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</si>
  <si>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</si>
  <si>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</si>
  <si>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</si>
  <si>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</si>
  <si>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</si>
  <si>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</si>
  <si>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</si>
  <si>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</si>
  <si>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</si>
  <si>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Visibility for all constructed and rehabilitated infrastructure</t>
  </si>
  <si>
    <t>MOHAMMED GONI PRIMARY SCHOOL IN DAMASAK CONSTRUCTION MATERIALS FOR MOBBAR LGA - BORNO STATE.</t>
  </si>
  <si>
    <t>UBE ISLAMIYA PRIMARY SCHOOL IN DAMBOA CONSTRUCTION MATERIALS FOR DAMBOA LGA - BORNO STATE.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</si>
</sst>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-[$₦-467]\ * #,##0.00_-;\-[$₦-467]\ * #,##0.00_-;_-[$₦-467]\ * &quot;-&quot;??_-;_-@_-"/>
    <numFmt numFmtId="166" formatCode="_(* #,##0_);_(* \(#,##0\);_(* &quot;-&quot;??_);_(@_)"/>
    <numFmt numFmtId="167" formatCode="_-[$₦-468]\ * #,##0.00_-;\-[$₦-468]\ * #,##0.00_-;_-[$₦-468]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 readingOrder="1"/>
    </xf>
    <xf numFmtId="0" fontId="6" fillId="0" borderId="1" xfId="0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166" fontId="8" fillId="0" borderId="4" xfId="1" applyNumberFormat="1" applyFont="1" applyBorder="1" applyAlignment="1">
      <alignment horizontal="center" vertical="center" readingOrder="1"/>
    </xf>
    <xf numFmtId="1" fontId="8" fillId="0" borderId="4" xfId="2" applyNumberFormat="1" applyFont="1" applyBorder="1" applyAlignment="1">
      <alignment horizontal="center" vertical="center" wrapText="1"/>
    </xf>
    <xf numFmtId="164" fontId="8" fillId="0" borderId="5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top" wrapText="1"/>
    </xf>
    <xf numFmtId="166" fontId="7" fillId="0" borderId="4" xfId="1" applyNumberFormat="1" applyFont="1" applyBorder="1" applyAlignment="1">
      <alignment horizontal="center" vertical="center" readingOrder="1"/>
    </xf>
    <xf numFmtId="0" fontId="8" fillId="0" borderId="0" xfId="0" applyFont="1" applyBorder="1" applyAlignment="1">
      <alignment horizontal="left"/>
    </xf>
    <xf numFmtId="0" fontId="8" fillId="0" borderId="0" xfId="2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center" vertical="center"/>
    </xf>
    <xf numFmtId="0" fontId="8" fillId="0" borderId="0" xfId="2" applyFont="1" applyBorder="1" applyAlignment="1">
      <alignment vertical="top" wrapText="1"/>
    </xf>
    <xf numFmtId="165" fontId="9" fillId="2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 readingOrder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166" fontId="8" fillId="0" borderId="14" xfId="1" applyNumberFormat="1" applyFont="1" applyBorder="1" applyAlignment="1">
      <alignment horizontal="center" vertical="center"/>
    </xf>
    <xf numFmtId="164" fontId="8" fillId="0" borderId="5" xfId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4" fontId="0" fillId="0" borderId="0" xfId="0" applyNumberFormat="1"/>
    <xf numFmtId="167" fontId="6" fillId="2" borderId="1" xfId="1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9" fillId="2" borderId="13" xfId="0" applyNumberFormat="1" applyFont="1" applyFill="1" applyBorder="1" applyAlignment="1">
      <alignment horizontal="center" vertical="center"/>
    </xf>
    <xf numFmtId="2" fontId="9" fillId="2" borderId="6" xfId="0" applyNumberFormat="1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horizontal="center" vertical="center"/>
    </xf>
  </cellXfs>
  <cellStyles count="4">
    <cellStyle name="Comma" xfId="1" builtinId="3"/>
    <cellStyle name="Comma 5" xfId="3" xr:uid="{4F9849A5-6E3D-40CE-AEE6-74D0989591FC}"/>
    <cellStyle name="Normal" xfId="0" builtinId="0"/>
    <cellStyle name="Normal 2" xfId="2" xr:uid="{9C808A04-0E76-45F3-A64F-CD245A1E88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25399</xdr:colOff>
      <xdr:row>0</xdr:row>
      <xdr:rowOff>19050</xdr:rowOff>
    </xdr:from>
    <xdr:ext cx="1498601" cy="647700"/>
    <xdr:pic>
      <xdr:nvPicPr>
        <xdr:cNvPr id="2" name="Picture 1" descr="C:\Users\Hp\Desktop\PLAN inmternational\plan logo.png">
          <a:extLst>
            <a:ext uri="{FF2B5EF4-FFF2-40B4-BE49-F238E27FC236}">
              <a16:creationId xmlns:a16="http://schemas.microsoft.com/office/drawing/2014/main" id="{B42EB43C-1FBD-4564-BB70-2839008C326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99" y="19050"/>
          <a:ext cx="1498601" cy="6477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25399</xdr:colOff>
      <xdr:row>0</xdr:row>
      <xdr:rowOff>19050</xdr:rowOff>
    </xdr:from>
    <xdr:ext cx="1498601" cy="647700"/>
    <xdr:pic>
      <xdr:nvPicPr>
        <xdr:cNvPr id="2" name="Picture 1" descr="C:\Users\Hp\Desktop\PLAN inmternational\plan logo.png">
          <a:extLst>
            <a:ext uri="{FF2B5EF4-FFF2-40B4-BE49-F238E27FC236}">
              <a16:creationId xmlns:a16="http://schemas.microsoft.com/office/drawing/2014/main" id="{B87AFBB4-69E4-41B8-98CE-4E069F33D66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99" y="19050"/>
          <a:ext cx="1498601" cy="6477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EF589-AA1B-4631-A6D6-C64BB018072F}">
  <sheetPr>
    <pageSetUpPr fitToPage="1"/>
  </sheetPr>
  <dimension ref="A1:G62"/>
  <sheetViews>
    <sheetView zoomScaleNormal="100" workbookViewId="0">
      <selection activeCell="N27" sqref="N27"/>
    </sheetView>
  </sheetViews>
  <sheetFormatPr defaultRowHeight="14" x14ac:dyDescent="0.3"/>
  <cols>
    <col min="1" max="1" width="5.90625" style="10" customWidth="1"/>
    <col min="2" max="2" width="60.08984375" style="32" customWidth="1"/>
    <col min="3" max="3" width="10" style="30" customWidth="1"/>
    <col min="4" max="4" width="10.08984375" style="31" customWidth="1"/>
    <col min="5" max="5" width="14.26953125" style="29" customWidth="1"/>
    <col min="6" max="6" width="18.7265625" style="29" customWidth="1"/>
    <col min="7" max="16384" width="8.7265625" style="1"/>
  </cols>
  <sheetData>
    <row r="1" spans="1:7" ht="12.5" x14ac:dyDescent="0.25">
      <c r="A1" s="43"/>
      <c r="B1" s="44"/>
      <c r="C1" s="44"/>
      <c r="D1" s="44"/>
      <c r="E1" s="44"/>
      <c r="F1" s="45"/>
    </row>
    <row r="2" spans="1:7" ht="12.5" x14ac:dyDescent="0.25">
      <c r="A2" s="46"/>
      <c r="B2" s="47"/>
      <c r="C2" s="47"/>
      <c r="D2" s="47"/>
      <c r="E2" s="47"/>
      <c r="F2" s="48"/>
      <c r="G2" s="40"/>
    </row>
    <row r="3" spans="1:7" ht="12.5" x14ac:dyDescent="0.25">
      <c r="A3" s="46"/>
      <c r="B3" s="47"/>
      <c r="C3" s="47"/>
      <c r="D3" s="47"/>
      <c r="E3" s="47"/>
      <c r="F3" s="48"/>
      <c r="G3" s="40"/>
    </row>
    <row r="4" spans="1:7" ht="20" customHeight="1" thickBot="1" x14ac:dyDescent="0.3">
      <c r="A4" s="46"/>
      <c r="B4" s="47"/>
      <c r="C4" s="47"/>
      <c r="D4" s="47"/>
      <c r="E4" s="47"/>
      <c r="F4" s="48"/>
      <c r="G4" s="40"/>
    </row>
    <row r="5" spans="1:7" ht="13" hidden="1" thickBot="1" x14ac:dyDescent="0.3">
      <c r="A5" s="49"/>
      <c r="B5" s="50"/>
      <c r="C5" s="50"/>
      <c r="D5" s="50"/>
      <c r="E5" s="50"/>
      <c r="F5" s="51"/>
      <c r="G5" s="40"/>
    </row>
    <row r="6" spans="1:7" s="3" customFormat="1" ht="33.5" customHeight="1" thickBot="1" x14ac:dyDescent="0.3">
      <c r="A6" s="52" t="s">
        <v>104</v>
      </c>
      <c r="B6" s="52"/>
      <c r="C6" s="52"/>
      <c r="D6" s="52"/>
      <c r="E6" s="52"/>
      <c r="F6" s="53"/>
      <c r="G6" s="2"/>
    </row>
    <row r="7" spans="1:7" s="5" customFormat="1" ht="24" customHeight="1" thickBot="1" x14ac:dyDescent="0.4">
      <c r="A7" s="8" t="s">
        <v>40</v>
      </c>
      <c r="B7" s="33" t="s">
        <v>39</v>
      </c>
      <c r="C7" s="11" t="s">
        <v>3</v>
      </c>
      <c r="D7" s="12" t="s">
        <v>2</v>
      </c>
      <c r="E7" s="13" t="s">
        <v>1</v>
      </c>
      <c r="F7" s="14" t="s">
        <v>0</v>
      </c>
      <c r="G7" s="4"/>
    </row>
    <row r="8" spans="1:7" s="7" customFormat="1" ht="17" customHeight="1" x14ac:dyDescent="0.35">
      <c r="A8" s="9" t="s">
        <v>59</v>
      </c>
      <c r="B8" s="17" t="s">
        <v>42</v>
      </c>
      <c r="C8" s="18">
        <f>2831+498+506+3000</f>
        <v>6835</v>
      </c>
      <c r="D8" s="19" t="s">
        <v>27</v>
      </c>
      <c r="E8" s="20"/>
      <c r="F8" s="16">
        <f>C8*E8</f>
        <v>0</v>
      </c>
      <c r="G8" s="6"/>
    </row>
    <row r="9" spans="1:7" s="7" customFormat="1" ht="14.5" customHeight="1" x14ac:dyDescent="0.35">
      <c r="A9" s="9" t="s">
        <v>60</v>
      </c>
      <c r="B9" s="17" t="s">
        <v>43</v>
      </c>
      <c r="C9" s="18">
        <f>160</f>
        <v>160</v>
      </c>
      <c r="D9" s="19" t="s">
        <v>28</v>
      </c>
      <c r="E9" s="20"/>
      <c r="F9" s="16">
        <f>C9*E9</f>
        <v>0</v>
      </c>
      <c r="G9" s="6"/>
    </row>
    <row r="10" spans="1:7" x14ac:dyDescent="0.3">
      <c r="A10" s="9" t="s">
        <v>61</v>
      </c>
      <c r="B10" s="21" t="s">
        <v>13</v>
      </c>
      <c r="C10" s="18">
        <f>120+50+50+100</f>
        <v>320</v>
      </c>
      <c r="D10" s="19" t="s">
        <v>28</v>
      </c>
      <c r="E10" s="20"/>
      <c r="F10" s="16">
        <f t="shared" ref="F10:F11" si="0">C10*E10</f>
        <v>0</v>
      </c>
      <c r="G10" s="40"/>
    </row>
    <row r="11" spans="1:7" ht="13.5" customHeight="1" x14ac:dyDescent="0.25">
      <c r="A11" s="9" t="s">
        <v>62</v>
      </c>
      <c r="B11" s="22" t="s">
        <v>14</v>
      </c>
      <c r="C11" s="23">
        <f>344+50+50+100</f>
        <v>544</v>
      </c>
      <c r="D11" s="19" t="s">
        <v>28</v>
      </c>
      <c r="E11" s="20"/>
      <c r="F11" s="16">
        <f t="shared" si="0"/>
        <v>0</v>
      </c>
      <c r="G11" s="40"/>
    </row>
    <row r="12" spans="1:7" ht="13.5" customHeight="1" x14ac:dyDescent="0.3">
      <c r="A12" s="9" t="s">
        <v>63</v>
      </c>
      <c r="B12" s="24" t="s">
        <v>5</v>
      </c>
      <c r="C12" s="18">
        <f>589+200+200</f>
        <v>989</v>
      </c>
      <c r="D12" s="19" t="s">
        <v>28</v>
      </c>
      <c r="E12" s="20"/>
      <c r="F12" s="16">
        <f t="shared" ref="F12:F29" si="1">( E12*C12)</f>
        <v>0</v>
      </c>
      <c r="G12" s="40"/>
    </row>
    <row r="13" spans="1:7" ht="13.5" customHeight="1" x14ac:dyDescent="0.3">
      <c r="A13" s="9" t="s">
        <v>64</v>
      </c>
      <c r="B13" s="24" t="s">
        <v>7</v>
      </c>
      <c r="C13" s="18">
        <f>716+120+120</f>
        <v>956</v>
      </c>
      <c r="D13" s="19" t="s">
        <v>28</v>
      </c>
      <c r="E13" s="20"/>
      <c r="F13" s="16">
        <f t="shared" si="1"/>
        <v>0</v>
      </c>
      <c r="G13" s="40"/>
    </row>
    <row r="14" spans="1:7" ht="13.5" customHeight="1" x14ac:dyDescent="0.3">
      <c r="A14" s="9" t="s">
        <v>65</v>
      </c>
      <c r="B14" s="24" t="s">
        <v>6</v>
      </c>
      <c r="C14" s="18">
        <f>1095+120+120</f>
        <v>1335</v>
      </c>
      <c r="D14" s="19" t="s">
        <v>28</v>
      </c>
      <c r="E14" s="20"/>
      <c r="F14" s="16">
        <f t="shared" si="1"/>
        <v>0</v>
      </c>
      <c r="G14" s="40"/>
    </row>
    <row r="15" spans="1:7" ht="13.5" customHeight="1" x14ac:dyDescent="0.3">
      <c r="A15" s="9" t="s">
        <v>66</v>
      </c>
      <c r="B15" s="24" t="s">
        <v>23</v>
      </c>
      <c r="C15" s="18">
        <f>580+120</f>
        <v>700</v>
      </c>
      <c r="D15" s="19" t="s">
        <v>28</v>
      </c>
      <c r="E15" s="20"/>
      <c r="F15" s="16">
        <f t="shared" si="1"/>
        <v>0</v>
      </c>
      <c r="G15" s="40"/>
    </row>
    <row r="16" spans="1:7" ht="13.5" customHeight="1" x14ac:dyDescent="0.25">
      <c r="A16" s="9" t="s">
        <v>67</v>
      </c>
      <c r="B16" s="39" t="s">
        <v>8</v>
      </c>
      <c r="C16" s="18">
        <f>160+60</f>
        <v>220</v>
      </c>
      <c r="D16" s="19" t="s">
        <v>28</v>
      </c>
      <c r="E16" s="20"/>
      <c r="F16" s="16">
        <f t="shared" si="1"/>
        <v>0</v>
      </c>
      <c r="G16" s="40"/>
    </row>
    <row r="17" spans="1:7" ht="13.5" customHeight="1" x14ac:dyDescent="0.25">
      <c r="A17" s="9" t="s">
        <v>68</v>
      </c>
      <c r="B17" s="22" t="s">
        <v>58</v>
      </c>
      <c r="C17" s="18">
        <f>1316+136+214</f>
        <v>1666</v>
      </c>
      <c r="D17" s="19" t="s">
        <v>28</v>
      </c>
      <c r="E17" s="16"/>
      <c r="F17" s="16">
        <f t="shared" si="1"/>
        <v>0</v>
      </c>
      <c r="G17" s="40"/>
    </row>
    <row r="18" spans="1:7" ht="13.5" customHeight="1" x14ac:dyDescent="0.25">
      <c r="A18" s="9" t="s">
        <v>69</v>
      </c>
      <c r="B18" s="22" t="s">
        <v>9</v>
      </c>
      <c r="C18" s="18">
        <f>100</f>
        <v>100</v>
      </c>
      <c r="D18" s="19" t="s">
        <v>54</v>
      </c>
      <c r="E18" s="15"/>
      <c r="F18" s="16">
        <f t="shared" si="1"/>
        <v>0</v>
      </c>
      <c r="G18" s="40"/>
    </row>
    <row r="19" spans="1:7" ht="14.5" customHeight="1" x14ac:dyDescent="0.25">
      <c r="A19" s="9" t="s">
        <v>70</v>
      </c>
      <c r="B19" s="22" t="s">
        <v>57</v>
      </c>
      <c r="C19" s="18">
        <f>420</f>
        <v>420</v>
      </c>
      <c r="D19" s="19" t="s">
        <v>48</v>
      </c>
      <c r="E19" s="15"/>
      <c r="F19" s="16">
        <f t="shared" si="1"/>
        <v>0</v>
      </c>
      <c r="G19" s="40"/>
    </row>
    <row r="20" spans="1:7" ht="13.5" customHeight="1" x14ac:dyDescent="0.25">
      <c r="A20" s="9" t="s">
        <v>71</v>
      </c>
      <c r="B20" s="22" t="s">
        <v>17</v>
      </c>
      <c r="C20" s="18">
        <f>25*2</f>
        <v>50</v>
      </c>
      <c r="D20" s="19" t="s">
        <v>49</v>
      </c>
      <c r="E20" s="15"/>
      <c r="F20" s="16">
        <f t="shared" si="1"/>
        <v>0</v>
      </c>
      <c r="G20" s="40"/>
    </row>
    <row r="21" spans="1:7" ht="13.5" customHeight="1" x14ac:dyDescent="0.25">
      <c r="A21" s="9" t="s">
        <v>72</v>
      </c>
      <c r="B21" s="22" t="s">
        <v>16</v>
      </c>
      <c r="C21" s="18">
        <f>25*2</f>
        <v>50</v>
      </c>
      <c r="D21" s="19" t="s">
        <v>49</v>
      </c>
      <c r="E21" s="15"/>
      <c r="F21" s="16">
        <f t="shared" si="1"/>
        <v>0</v>
      </c>
      <c r="G21" s="40"/>
    </row>
    <row r="22" spans="1:7" ht="13.5" customHeight="1" x14ac:dyDescent="0.25">
      <c r="A22" s="9" t="s">
        <v>73</v>
      </c>
      <c r="B22" s="22" t="s">
        <v>15</v>
      </c>
      <c r="C22" s="18">
        <v>120</v>
      </c>
      <c r="D22" s="19" t="s">
        <v>49</v>
      </c>
      <c r="E22" s="15"/>
      <c r="F22" s="16">
        <f t="shared" si="1"/>
        <v>0</v>
      </c>
      <c r="G22" s="40"/>
    </row>
    <row r="23" spans="1:7" ht="13.5" customHeight="1" x14ac:dyDescent="0.25">
      <c r="A23" s="9" t="s">
        <v>74</v>
      </c>
      <c r="B23" s="22" t="s">
        <v>41</v>
      </c>
      <c r="C23" s="18">
        <v>350</v>
      </c>
      <c r="D23" s="19" t="s">
        <v>48</v>
      </c>
      <c r="E23" s="15"/>
      <c r="F23" s="16">
        <f t="shared" si="1"/>
        <v>0</v>
      </c>
      <c r="G23" s="40"/>
    </row>
    <row r="24" spans="1:7" x14ac:dyDescent="0.25">
      <c r="A24" s="9" t="s">
        <v>75</v>
      </c>
      <c r="B24" s="22" t="s">
        <v>24</v>
      </c>
      <c r="C24" s="18">
        <v>30</v>
      </c>
      <c r="D24" s="19" t="s">
        <v>28</v>
      </c>
      <c r="E24" s="15"/>
      <c r="F24" s="16">
        <f t="shared" si="1"/>
        <v>0</v>
      </c>
      <c r="G24" s="40"/>
    </row>
    <row r="25" spans="1:7" ht="13.5" customHeight="1" x14ac:dyDescent="0.25">
      <c r="A25" s="9" t="s">
        <v>76</v>
      </c>
      <c r="B25" s="22" t="s">
        <v>25</v>
      </c>
      <c r="C25" s="18">
        <v>30</v>
      </c>
      <c r="D25" s="19" t="s">
        <v>28</v>
      </c>
      <c r="E25" s="15"/>
      <c r="F25" s="16">
        <f t="shared" si="1"/>
        <v>0</v>
      </c>
      <c r="G25" s="40"/>
    </row>
    <row r="26" spans="1:7" ht="13.5" customHeight="1" x14ac:dyDescent="0.25">
      <c r="A26" s="9" t="s">
        <v>77</v>
      </c>
      <c r="B26" s="22" t="s">
        <v>10</v>
      </c>
      <c r="C26" s="18">
        <v>30</v>
      </c>
      <c r="D26" s="19" t="s">
        <v>28</v>
      </c>
      <c r="E26" s="15"/>
      <c r="F26" s="16">
        <f t="shared" si="1"/>
        <v>0</v>
      </c>
      <c r="G26" s="40"/>
    </row>
    <row r="27" spans="1:7" ht="13.5" customHeight="1" x14ac:dyDescent="0.25">
      <c r="A27" s="9" t="s">
        <v>78</v>
      </c>
      <c r="B27" s="22" t="s">
        <v>11</v>
      </c>
      <c r="C27" s="18">
        <v>20</v>
      </c>
      <c r="D27" s="19" t="s">
        <v>49</v>
      </c>
      <c r="E27" s="15"/>
      <c r="F27" s="16">
        <f t="shared" si="1"/>
        <v>0</v>
      </c>
      <c r="G27" s="40"/>
    </row>
    <row r="28" spans="1:7" ht="13.5" customHeight="1" x14ac:dyDescent="0.25">
      <c r="A28" s="9" t="s">
        <v>79</v>
      </c>
      <c r="B28" s="22" t="s">
        <v>18</v>
      </c>
      <c r="C28" s="18">
        <v>90</v>
      </c>
      <c r="D28" s="19" t="s">
        <v>28</v>
      </c>
      <c r="E28" s="15"/>
      <c r="F28" s="16">
        <f t="shared" si="1"/>
        <v>0</v>
      </c>
      <c r="G28" s="40"/>
    </row>
    <row r="29" spans="1:7" ht="13.5" customHeight="1" x14ac:dyDescent="0.25">
      <c r="A29" s="9" t="s">
        <v>80</v>
      </c>
      <c r="B29" s="22" t="s">
        <v>19</v>
      </c>
      <c r="C29" s="18">
        <v>66</v>
      </c>
      <c r="D29" s="19" t="s">
        <v>28</v>
      </c>
      <c r="E29" s="15"/>
      <c r="F29" s="16">
        <f t="shared" si="1"/>
        <v>0</v>
      </c>
      <c r="G29" s="40"/>
    </row>
    <row r="30" spans="1:7" ht="14.5" customHeight="1" x14ac:dyDescent="0.25">
      <c r="A30" s="9" t="s">
        <v>81</v>
      </c>
      <c r="B30" s="25" t="s">
        <v>56</v>
      </c>
      <c r="C30" s="18">
        <v>100</v>
      </c>
      <c r="D30" s="19" t="s">
        <v>28</v>
      </c>
      <c r="E30" s="20"/>
      <c r="F30" s="26">
        <f t="shared" ref="F30:F50" si="2">E30*C30</f>
        <v>0</v>
      </c>
    </row>
    <row r="31" spans="1:7" x14ac:dyDescent="0.25">
      <c r="A31" s="9" t="s">
        <v>82</v>
      </c>
      <c r="B31" s="25" t="s">
        <v>47</v>
      </c>
      <c r="C31" s="18">
        <v>50</v>
      </c>
      <c r="D31" s="19" t="s">
        <v>28</v>
      </c>
      <c r="E31" s="20"/>
      <c r="F31" s="26">
        <f t="shared" si="2"/>
        <v>0</v>
      </c>
    </row>
    <row r="32" spans="1:7" ht="44.5" customHeight="1" x14ac:dyDescent="0.25">
      <c r="A32" s="9" t="s">
        <v>83</v>
      </c>
      <c r="B32" s="25" t="s">
        <v>35</v>
      </c>
      <c r="C32" s="18">
        <f>24+8+4+4+4+4+8</f>
        <v>56</v>
      </c>
      <c r="D32" s="19" t="s">
        <v>28</v>
      </c>
      <c r="E32" s="20"/>
      <c r="F32" s="26">
        <f t="shared" si="2"/>
        <v>0</v>
      </c>
    </row>
    <row r="33" spans="1:6" ht="46.5" customHeight="1" x14ac:dyDescent="0.25">
      <c r="A33" s="9" t="s">
        <v>84</v>
      </c>
      <c r="B33" s="25" t="s">
        <v>34</v>
      </c>
      <c r="C33" s="18">
        <f>12+24+1+1+2</f>
        <v>40</v>
      </c>
      <c r="D33" s="19" t="s">
        <v>28</v>
      </c>
      <c r="E33" s="20"/>
      <c r="F33" s="26">
        <f t="shared" si="2"/>
        <v>0</v>
      </c>
    </row>
    <row r="34" spans="1:6" ht="58" customHeight="1" x14ac:dyDescent="0.25">
      <c r="A34" s="9" t="s">
        <v>85</v>
      </c>
      <c r="B34" s="25" t="s">
        <v>36</v>
      </c>
      <c r="C34" s="18">
        <f>22</f>
        <v>22</v>
      </c>
      <c r="D34" s="19" t="s">
        <v>28</v>
      </c>
      <c r="E34" s="20"/>
      <c r="F34" s="26">
        <f t="shared" si="2"/>
        <v>0</v>
      </c>
    </row>
    <row r="35" spans="1:6" ht="56" customHeight="1" x14ac:dyDescent="0.25">
      <c r="A35" s="9" t="s">
        <v>86</v>
      </c>
      <c r="B35" s="25" t="s">
        <v>37</v>
      </c>
      <c r="C35" s="18">
        <f>50+6+10+8</f>
        <v>74</v>
      </c>
      <c r="D35" s="19" t="s">
        <v>28</v>
      </c>
      <c r="E35" s="20"/>
      <c r="F35" s="26">
        <f t="shared" si="2"/>
        <v>0</v>
      </c>
    </row>
    <row r="36" spans="1:6" ht="54.5" customHeight="1" x14ac:dyDescent="0.25">
      <c r="A36" s="9" t="s">
        <v>87</v>
      </c>
      <c r="B36" s="25" t="s">
        <v>38</v>
      </c>
      <c r="C36" s="18">
        <v>14</v>
      </c>
      <c r="D36" s="19" t="s">
        <v>28</v>
      </c>
      <c r="E36" s="20"/>
      <c r="F36" s="26">
        <f t="shared" si="2"/>
        <v>0</v>
      </c>
    </row>
    <row r="37" spans="1:6" x14ac:dyDescent="0.25">
      <c r="A37" s="9" t="s">
        <v>88</v>
      </c>
      <c r="B37" s="25" t="s">
        <v>29</v>
      </c>
      <c r="C37" s="18">
        <f>830+160+144+184</f>
        <v>1318</v>
      </c>
      <c r="D37" s="19" t="s">
        <v>27</v>
      </c>
      <c r="E37" s="20"/>
      <c r="F37" s="26">
        <f t="shared" si="2"/>
        <v>0</v>
      </c>
    </row>
    <row r="38" spans="1:6" x14ac:dyDescent="0.25">
      <c r="A38" s="9" t="s">
        <v>89</v>
      </c>
      <c r="B38" s="25" t="s">
        <v>12</v>
      </c>
      <c r="C38" s="18">
        <v>12</v>
      </c>
      <c r="D38" s="19" t="s">
        <v>50</v>
      </c>
      <c r="E38" s="20"/>
      <c r="F38" s="26">
        <f t="shared" si="2"/>
        <v>0</v>
      </c>
    </row>
    <row r="39" spans="1:6" x14ac:dyDescent="0.25">
      <c r="A39" s="9" t="s">
        <v>90</v>
      </c>
      <c r="B39" s="25" t="s">
        <v>30</v>
      </c>
      <c r="C39" s="18">
        <f>550</f>
        <v>550</v>
      </c>
      <c r="D39" s="19" t="s">
        <v>51</v>
      </c>
      <c r="E39" s="20"/>
      <c r="F39" s="26">
        <f t="shared" si="2"/>
        <v>0</v>
      </c>
    </row>
    <row r="40" spans="1:6" x14ac:dyDescent="0.25">
      <c r="A40" s="9" t="s">
        <v>91</v>
      </c>
      <c r="B40" s="25" t="s">
        <v>22</v>
      </c>
      <c r="C40" s="18">
        <f>16+8</f>
        <v>24</v>
      </c>
      <c r="D40" s="19" t="s">
        <v>52</v>
      </c>
      <c r="E40" s="20"/>
      <c r="F40" s="26">
        <f t="shared" si="2"/>
        <v>0</v>
      </c>
    </row>
    <row r="41" spans="1:6" x14ac:dyDescent="0.25">
      <c r="A41" s="9" t="s">
        <v>92</v>
      </c>
      <c r="B41" s="25" t="s">
        <v>21</v>
      </c>
      <c r="C41" s="18">
        <v>20</v>
      </c>
      <c r="D41" s="19" t="s">
        <v>52</v>
      </c>
      <c r="E41" s="20"/>
      <c r="F41" s="26">
        <f t="shared" si="2"/>
        <v>0</v>
      </c>
    </row>
    <row r="42" spans="1:6" x14ac:dyDescent="0.25">
      <c r="A42" s="9" t="s">
        <v>93</v>
      </c>
      <c r="B42" s="25" t="s">
        <v>26</v>
      </c>
      <c r="C42" s="18">
        <f>8*2</f>
        <v>16</v>
      </c>
      <c r="D42" s="19" t="s">
        <v>52</v>
      </c>
      <c r="E42" s="20"/>
      <c r="F42" s="26">
        <f t="shared" si="2"/>
        <v>0</v>
      </c>
    </row>
    <row r="43" spans="1:6" x14ac:dyDescent="0.25">
      <c r="A43" s="9" t="s">
        <v>94</v>
      </c>
      <c r="B43" s="25" t="s">
        <v>20</v>
      </c>
      <c r="C43" s="18">
        <f>3740+8720</f>
        <v>12460</v>
      </c>
      <c r="D43" s="19" t="s">
        <v>28</v>
      </c>
      <c r="E43" s="20"/>
      <c r="F43" s="26">
        <f t="shared" si="2"/>
        <v>0</v>
      </c>
    </row>
    <row r="44" spans="1:6" x14ac:dyDescent="0.25">
      <c r="A44" s="9" t="s">
        <v>95</v>
      </c>
      <c r="B44" s="27" t="s">
        <v>31</v>
      </c>
      <c r="C44" s="18">
        <f>35+192+193</f>
        <v>420</v>
      </c>
      <c r="D44" s="19" t="s">
        <v>28</v>
      </c>
      <c r="E44" s="20"/>
      <c r="F44" s="26">
        <f t="shared" si="2"/>
        <v>0</v>
      </c>
    </row>
    <row r="45" spans="1:6" x14ac:dyDescent="0.25">
      <c r="A45" s="9" t="s">
        <v>96</v>
      </c>
      <c r="B45" s="25" t="s">
        <v>32</v>
      </c>
      <c r="C45" s="18">
        <f>22+192+192</f>
        <v>406</v>
      </c>
      <c r="D45" s="19" t="s">
        <v>28</v>
      </c>
      <c r="E45" s="20"/>
      <c r="F45" s="26">
        <f t="shared" si="2"/>
        <v>0</v>
      </c>
    </row>
    <row r="46" spans="1:6" x14ac:dyDescent="0.25">
      <c r="A46" s="9" t="s">
        <v>97</v>
      </c>
      <c r="B46" s="38" t="s">
        <v>33</v>
      </c>
      <c r="C46" s="18">
        <v>60</v>
      </c>
      <c r="D46" s="19" t="s">
        <v>28</v>
      </c>
      <c r="E46" s="20"/>
      <c r="F46" s="26">
        <f t="shared" si="2"/>
        <v>0</v>
      </c>
    </row>
    <row r="47" spans="1:6" x14ac:dyDescent="0.25">
      <c r="A47" s="9" t="s">
        <v>98</v>
      </c>
      <c r="B47" s="25" t="s">
        <v>44</v>
      </c>
      <c r="C47" s="18">
        <v>200</v>
      </c>
      <c r="D47" s="19" t="s">
        <v>28</v>
      </c>
      <c r="E47" s="20"/>
      <c r="F47" s="26">
        <f t="shared" si="2"/>
        <v>0</v>
      </c>
    </row>
    <row r="48" spans="1:6" x14ac:dyDescent="0.25">
      <c r="A48" s="9" t="s">
        <v>99</v>
      </c>
      <c r="B48" s="25" t="s">
        <v>55</v>
      </c>
      <c r="C48" s="18">
        <v>80</v>
      </c>
      <c r="D48" s="19" t="s">
        <v>28</v>
      </c>
      <c r="E48" s="20"/>
      <c r="F48" s="26">
        <f t="shared" si="2"/>
        <v>0</v>
      </c>
    </row>
    <row r="49" spans="1:6" x14ac:dyDescent="0.25">
      <c r="A49" s="9" t="s">
        <v>100</v>
      </c>
      <c r="B49" s="38" t="s">
        <v>45</v>
      </c>
      <c r="C49" s="18">
        <v>32</v>
      </c>
      <c r="D49" s="19" t="s">
        <v>28</v>
      </c>
      <c r="E49" s="20"/>
      <c r="F49" s="26">
        <f t="shared" si="2"/>
        <v>0</v>
      </c>
    </row>
    <row r="50" spans="1:6" ht="14.5" thickBot="1" x14ac:dyDescent="0.3">
      <c r="A50" s="9" t="s">
        <v>101</v>
      </c>
      <c r="B50" s="38" t="s">
        <v>102</v>
      </c>
      <c r="C50" s="35">
        <v>66</v>
      </c>
      <c r="D50" s="19" t="s">
        <v>28</v>
      </c>
      <c r="E50" s="36"/>
      <c r="F50" s="26">
        <f t="shared" si="2"/>
        <v>0</v>
      </c>
    </row>
    <row r="51" spans="1:6" s="34" customFormat="1" ht="29.5" customHeight="1" thickBot="1" x14ac:dyDescent="0.35">
      <c r="A51" s="54" t="s">
        <v>53</v>
      </c>
      <c r="B51" s="55"/>
      <c r="C51" s="55"/>
      <c r="D51" s="55"/>
      <c r="E51" s="56"/>
      <c r="F51" s="42">
        <f>SUM(F8:F50)</f>
        <v>0</v>
      </c>
    </row>
    <row r="52" spans="1:6" x14ac:dyDescent="0.25">
      <c r="B52" s="29"/>
    </row>
    <row r="55" spans="1:6" x14ac:dyDescent="0.3">
      <c r="F55" s="37"/>
    </row>
    <row r="57" spans="1:6" x14ac:dyDescent="0.3">
      <c r="F57" s="37"/>
    </row>
    <row r="61" spans="1:6" ht="14.5" x14ac:dyDescent="0.35">
      <c r="F61" s="41"/>
    </row>
    <row r="62" spans="1:6" x14ac:dyDescent="0.3">
      <c r="F62" s="37"/>
    </row>
  </sheetData>
  <mergeCells count="3">
    <mergeCell ref="A1:F5"/>
    <mergeCell ref="A6:F6"/>
    <mergeCell ref="A51:E51"/>
  </mergeCells>
  <pageMargins left="0.25" right="0.25" top="0.75" bottom="0.75" header="0.3" footer="0.3"/>
  <pageSetup paperSize="9"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07B75-6B4E-463B-B98F-3C4CA45A8ED4}">
  <sheetPr>
    <pageSetUpPr fitToPage="1"/>
  </sheetPr>
  <dimension ref="A1:G56"/>
  <sheetViews>
    <sheetView tabSelected="1" zoomScaleNormal="100" workbookViewId="0">
      <selection activeCell="F24" sqref="F24"/>
    </sheetView>
  </sheetViews>
  <sheetFormatPr defaultRowHeight="14" x14ac:dyDescent="0.3"/>
  <cols>
    <col min="1" max="1" width="5.90625" style="10" customWidth="1"/>
    <col min="2" max="2" width="60.1796875" style="32" customWidth="1"/>
    <col min="3" max="3" width="11.453125" style="30" customWidth="1"/>
    <col min="4" max="4" width="12" style="31" customWidth="1"/>
    <col min="5" max="5" width="15.90625" style="29" customWidth="1"/>
    <col min="6" max="6" width="19.7265625" style="29" customWidth="1"/>
    <col min="7" max="16384" width="8.7265625" style="1"/>
  </cols>
  <sheetData>
    <row r="1" spans="1:7" ht="12.5" x14ac:dyDescent="0.25">
      <c r="A1" s="43"/>
      <c r="B1" s="44"/>
      <c r="C1" s="44"/>
      <c r="D1" s="44"/>
      <c r="E1" s="44"/>
      <c r="F1" s="45"/>
    </row>
    <row r="2" spans="1:7" ht="12.5" x14ac:dyDescent="0.25">
      <c r="A2" s="46"/>
      <c r="B2" s="47"/>
      <c r="C2" s="47"/>
      <c r="D2" s="47"/>
      <c r="E2" s="47"/>
      <c r="F2" s="48"/>
      <c r="G2" s="40"/>
    </row>
    <row r="3" spans="1:7" ht="12.5" x14ac:dyDescent="0.25">
      <c r="A3" s="46"/>
      <c r="B3" s="47"/>
      <c r="C3" s="47"/>
      <c r="D3" s="47"/>
      <c r="E3" s="47"/>
      <c r="F3" s="48"/>
      <c r="G3" s="40"/>
    </row>
    <row r="4" spans="1:7" ht="20" customHeight="1" thickBot="1" x14ac:dyDescent="0.3">
      <c r="A4" s="46"/>
      <c r="B4" s="47"/>
      <c r="C4" s="47"/>
      <c r="D4" s="47"/>
      <c r="E4" s="47"/>
      <c r="F4" s="48"/>
      <c r="G4" s="40"/>
    </row>
    <row r="5" spans="1:7" ht="13" hidden="1" thickBot="1" x14ac:dyDescent="0.3">
      <c r="A5" s="46"/>
      <c r="B5" s="47"/>
      <c r="C5" s="47"/>
      <c r="D5" s="47"/>
      <c r="E5" s="47"/>
      <c r="F5" s="48"/>
      <c r="G5" s="40"/>
    </row>
    <row r="6" spans="1:7" s="3" customFormat="1" ht="33.5" customHeight="1" thickBot="1" x14ac:dyDescent="0.3">
      <c r="A6" s="52" t="s">
        <v>103</v>
      </c>
      <c r="B6" s="52"/>
      <c r="C6" s="52"/>
      <c r="D6" s="52"/>
      <c r="E6" s="52"/>
      <c r="F6" s="53"/>
      <c r="G6" s="2"/>
    </row>
    <row r="7" spans="1:7" s="5" customFormat="1" ht="24" customHeight="1" thickBot="1" x14ac:dyDescent="0.4">
      <c r="A7" s="8" t="s">
        <v>40</v>
      </c>
      <c r="B7" s="33" t="s">
        <v>39</v>
      </c>
      <c r="C7" s="11" t="s">
        <v>3</v>
      </c>
      <c r="D7" s="12" t="s">
        <v>2</v>
      </c>
      <c r="E7" s="13" t="s">
        <v>1</v>
      </c>
      <c r="F7" s="14" t="s">
        <v>0</v>
      </c>
      <c r="G7" s="4"/>
    </row>
    <row r="8" spans="1:7" s="7" customFormat="1" ht="17.5" customHeight="1" x14ac:dyDescent="0.35">
      <c r="A8" s="9" t="s">
        <v>59</v>
      </c>
      <c r="B8" s="17" t="s">
        <v>42</v>
      </c>
      <c r="C8" s="18">
        <v>890</v>
      </c>
      <c r="D8" s="19" t="s">
        <v>27</v>
      </c>
      <c r="E8" s="20"/>
      <c r="F8" s="16">
        <f>C8*E8</f>
        <v>0</v>
      </c>
      <c r="G8" s="6"/>
    </row>
    <row r="9" spans="1:7" s="7" customFormat="1" ht="14.5" customHeight="1" x14ac:dyDescent="0.35">
      <c r="A9" s="9" t="s">
        <v>60</v>
      </c>
      <c r="B9" s="17" t="s">
        <v>43</v>
      </c>
      <c r="C9" s="18">
        <v>160</v>
      </c>
      <c r="D9" s="19" t="s">
        <v>27</v>
      </c>
      <c r="E9" s="20"/>
      <c r="F9" s="16">
        <f>C9*E9</f>
        <v>0</v>
      </c>
      <c r="G9" s="6"/>
    </row>
    <row r="10" spans="1:7" x14ac:dyDescent="0.3">
      <c r="A10" s="9" t="s">
        <v>61</v>
      </c>
      <c r="B10" s="21" t="s">
        <v>13</v>
      </c>
      <c r="C10" s="18">
        <v>120</v>
      </c>
      <c r="D10" s="19" t="s">
        <v>28</v>
      </c>
      <c r="E10" s="20"/>
      <c r="F10" s="16">
        <f t="shared" ref="F10:F11" si="0">C10*E10</f>
        <v>0</v>
      </c>
      <c r="G10" s="40"/>
    </row>
    <row r="11" spans="1:7" ht="13.5" customHeight="1" x14ac:dyDescent="0.25">
      <c r="A11" s="9" t="s">
        <v>62</v>
      </c>
      <c r="B11" s="22" t="s">
        <v>14</v>
      </c>
      <c r="C11" s="23">
        <f>291+18+50</f>
        <v>359</v>
      </c>
      <c r="D11" s="19" t="s">
        <v>28</v>
      </c>
      <c r="E11" s="20"/>
      <c r="F11" s="16">
        <f t="shared" si="0"/>
        <v>0</v>
      </c>
      <c r="G11" s="40"/>
    </row>
    <row r="12" spans="1:7" ht="13.5" customHeight="1" x14ac:dyDescent="0.3">
      <c r="A12" s="9" t="s">
        <v>63</v>
      </c>
      <c r="B12" s="24" t="s">
        <v>5</v>
      </c>
      <c r="C12" s="18">
        <f>589+200+50</f>
        <v>839</v>
      </c>
      <c r="D12" s="19" t="s">
        <v>28</v>
      </c>
      <c r="E12" s="20"/>
      <c r="F12" s="16">
        <f t="shared" ref="F12:F29" si="1">( E12*C12)</f>
        <v>0</v>
      </c>
      <c r="G12" s="40"/>
    </row>
    <row r="13" spans="1:7" ht="13.5" customHeight="1" x14ac:dyDescent="0.3">
      <c r="A13" s="9" t="s">
        <v>64</v>
      </c>
      <c r="B13" s="24" t="s">
        <v>7</v>
      </c>
      <c r="C13" s="18">
        <f>716+120</f>
        <v>836</v>
      </c>
      <c r="D13" s="19" t="s">
        <v>28</v>
      </c>
      <c r="E13" s="20"/>
      <c r="F13" s="16">
        <f t="shared" si="1"/>
        <v>0</v>
      </c>
      <c r="G13" s="40"/>
    </row>
    <row r="14" spans="1:7" ht="13.5" customHeight="1" x14ac:dyDescent="0.3">
      <c r="A14" s="9" t="s">
        <v>65</v>
      </c>
      <c r="B14" s="24" t="s">
        <v>6</v>
      </c>
      <c r="C14" s="18">
        <f>1095+120</f>
        <v>1215</v>
      </c>
      <c r="D14" s="19" t="s">
        <v>28</v>
      </c>
      <c r="E14" s="20"/>
      <c r="F14" s="16">
        <f t="shared" si="1"/>
        <v>0</v>
      </c>
      <c r="G14" s="40"/>
    </row>
    <row r="15" spans="1:7" ht="13.5" customHeight="1" x14ac:dyDescent="0.3">
      <c r="A15" s="9" t="s">
        <v>66</v>
      </c>
      <c r="B15" s="24" t="s">
        <v>23</v>
      </c>
      <c r="C15" s="18">
        <v>571</v>
      </c>
      <c r="D15" s="19" t="s">
        <v>28</v>
      </c>
      <c r="E15" s="20"/>
      <c r="F15" s="16">
        <f t="shared" si="1"/>
        <v>0</v>
      </c>
      <c r="G15" s="40"/>
    </row>
    <row r="16" spans="1:7" ht="13.5" customHeight="1" x14ac:dyDescent="0.25">
      <c r="A16" s="9" t="s">
        <v>67</v>
      </c>
      <c r="B16" s="39" t="s">
        <v>8</v>
      </c>
      <c r="C16" s="18">
        <v>122</v>
      </c>
      <c r="D16" s="19" t="s">
        <v>28</v>
      </c>
      <c r="E16" s="20"/>
      <c r="F16" s="16">
        <f t="shared" si="1"/>
        <v>0</v>
      </c>
      <c r="G16" s="40"/>
    </row>
    <row r="17" spans="1:7" ht="13.5" customHeight="1" x14ac:dyDescent="0.25">
      <c r="A17" s="9" t="s">
        <v>68</v>
      </c>
      <c r="B17" s="22" t="s">
        <v>58</v>
      </c>
      <c r="C17" s="18">
        <f>1316</f>
        <v>1316</v>
      </c>
      <c r="D17" s="19" t="s">
        <v>28</v>
      </c>
      <c r="E17" s="16"/>
      <c r="F17" s="16">
        <f t="shared" si="1"/>
        <v>0</v>
      </c>
      <c r="G17" s="40"/>
    </row>
    <row r="18" spans="1:7" ht="13.5" customHeight="1" x14ac:dyDescent="0.25">
      <c r="A18" s="9" t="s">
        <v>69</v>
      </c>
      <c r="B18" s="22" t="s">
        <v>9</v>
      </c>
      <c r="C18" s="18">
        <f>40+24</f>
        <v>64</v>
      </c>
      <c r="D18" s="19" t="s">
        <v>28</v>
      </c>
      <c r="E18" s="15"/>
      <c r="F18" s="16">
        <f t="shared" si="1"/>
        <v>0</v>
      </c>
      <c r="G18" s="40"/>
    </row>
    <row r="19" spans="1:7" ht="13.5" customHeight="1" x14ac:dyDescent="0.25">
      <c r="A19" s="9" t="s">
        <v>70</v>
      </c>
      <c r="B19" s="22" t="s">
        <v>57</v>
      </c>
      <c r="C19" s="18">
        <v>165</v>
      </c>
      <c r="D19" s="19" t="s">
        <v>48</v>
      </c>
      <c r="E19" s="15"/>
      <c r="F19" s="16">
        <f t="shared" si="1"/>
        <v>0</v>
      </c>
      <c r="G19" s="40"/>
    </row>
    <row r="20" spans="1:7" ht="13.5" customHeight="1" x14ac:dyDescent="0.25">
      <c r="A20" s="9" t="s">
        <v>71</v>
      </c>
      <c r="B20" s="22" t="s">
        <v>17</v>
      </c>
      <c r="C20" s="18">
        <v>12</v>
      </c>
      <c r="D20" s="19" t="s">
        <v>49</v>
      </c>
      <c r="E20" s="15"/>
      <c r="F20" s="16">
        <f t="shared" si="1"/>
        <v>0</v>
      </c>
      <c r="G20" s="40"/>
    </row>
    <row r="21" spans="1:7" ht="13.5" customHeight="1" x14ac:dyDescent="0.25">
      <c r="A21" s="9" t="s">
        <v>72</v>
      </c>
      <c r="B21" s="22" t="s">
        <v>16</v>
      </c>
      <c r="C21" s="18">
        <v>12</v>
      </c>
      <c r="D21" s="19" t="s">
        <v>49</v>
      </c>
      <c r="E21" s="15"/>
      <c r="F21" s="16">
        <f t="shared" si="1"/>
        <v>0</v>
      </c>
      <c r="G21" s="40"/>
    </row>
    <row r="22" spans="1:7" ht="13.5" customHeight="1" x14ac:dyDescent="0.25">
      <c r="A22" s="9" t="s">
        <v>73</v>
      </c>
      <c r="B22" s="22" t="s">
        <v>15</v>
      </c>
      <c r="C22" s="18">
        <v>40</v>
      </c>
      <c r="D22" s="19" t="s">
        <v>49</v>
      </c>
      <c r="E22" s="15"/>
      <c r="F22" s="16">
        <f t="shared" si="1"/>
        <v>0</v>
      </c>
      <c r="G22" s="40"/>
    </row>
    <row r="23" spans="1:7" ht="13.5" customHeight="1" x14ac:dyDescent="0.25">
      <c r="A23" s="9" t="s">
        <v>74</v>
      </c>
      <c r="B23" s="22" t="s">
        <v>41</v>
      </c>
      <c r="C23" s="18">
        <v>152</v>
      </c>
      <c r="D23" s="19" t="s">
        <v>48</v>
      </c>
      <c r="E23" s="15"/>
      <c r="F23" s="16">
        <f t="shared" si="1"/>
        <v>0</v>
      </c>
      <c r="G23" s="40"/>
    </row>
    <row r="24" spans="1:7" x14ac:dyDescent="0.25">
      <c r="A24" s="9" t="s">
        <v>75</v>
      </c>
      <c r="B24" s="22" t="s">
        <v>24</v>
      </c>
      <c r="C24" s="18">
        <v>10</v>
      </c>
      <c r="D24" s="19" t="s">
        <v>28</v>
      </c>
      <c r="E24" s="15"/>
      <c r="F24" s="16">
        <f t="shared" si="1"/>
        <v>0</v>
      </c>
      <c r="G24" s="40"/>
    </row>
    <row r="25" spans="1:7" ht="13.5" customHeight="1" x14ac:dyDescent="0.25">
      <c r="A25" s="9" t="s">
        <v>76</v>
      </c>
      <c r="B25" s="22" t="s">
        <v>25</v>
      </c>
      <c r="C25" s="18">
        <v>25</v>
      </c>
      <c r="D25" s="19" t="s">
        <v>28</v>
      </c>
      <c r="E25" s="15"/>
      <c r="F25" s="16">
        <f t="shared" si="1"/>
        <v>0</v>
      </c>
      <c r="G25" s="40"/>
    </row>
    <row r="26" spans="1:7" ht="13.5" customHeight="1" x14ac:dyDescent="0.25">
      <c r="A26" s="9" t="s">
        <v>77</v>
      </c>
      <c r="B26" s="22" t="s">
        <v>10</v>
      </c>
      <c r="C26" s="18">
        <v>12</v>
      </c>
      <c r="D26" s="19" t="s">
        <v>28</v>
      </c>
      <c r="E26" s="15"/>
      <c r="F26" s="16">
        <f t="shared" si="1"/>
        <v>0</v>
      </c>
      <c r="G26" s="40"/>
    </row>
    <row r="27" spans="1:7" ht="13.5" customHeight="1" x14ac:dyDescent="0.25">
      <c r="A27" s="9" t="s">
        <v>78</v>
      </c>
      <c r="B27" s="22" t="s">
        <v>11</v>
      </c>
      <c r="C27" s="18">
        <v>8</v>
      </c>
      <c r="D27" s="19" t="s">
        <v>49</v>
      </c>
      <c r="E27" s="15"/>
      <c r="F27" s="16">
        <f t="shared" si="1"/>
        <v>0</v>
      </c>
      <c r="G27" s="40"/>
    </row>
    <row r="28" spans="1:7" ht="13.5" customHeight="1" x14ac:dyDescent="0.25">
      <c r="A28" s="9" t="s">
        <v>79</v>
      </c>
      <c r="B28" s="22" t="s">
        <v>18</v>
      </c>
      <c r="C28" s="18">
        <f>40+16</f>
        <v>56</v>
      </c>
      <c r="D28" s="19" t="s">
        <v>28</v>
      </c>
      <c r="E28" s="15"/>
      <c r="F28" s="16">
        <f t="shared" si="1"/>
        <v>0</v>
      </c>
      <c r="G28" s="40"/>
    </row>
    <row r="29" spans="1:7" ht="13.5" customHeight="1" x14ac:dyDescent="0.25">
      <c r="A29" s="9" t="s">
        <v>80</v>
      </c>
      <c r="B29" s="22" t="s">
        <v>19</v>
      </c>
      <c r="C29" s="18">
        <v>50</v>
      </c>
      <c r="D29" s="19" t="s">
        <v>28</v>
      </c>
      <c r="E29" s="15"/>
      <c r="F29" s="16">
        <f t="shared" si="1"/>
        <v>0</v>
      </c>
      <c r="G29" s="40"/>
    </row>
    <row r="30" spans="1:7" ht="14.5" customHeight="1" x14ac:dyDescent="0.25">
      <c r="A30" s="9" t="s">
        <v>81</v>
      </c>
      <c r="B30" s="25" t="s">
        <v>46</v>
      </c>
      <c r="C30" s="18">
        <v>100</v>
      </c>
      <c r="D30" s="19" t="s">
        <v>28</v>
      </c>
      <c r="E30" s="20"/>
      <c r="F30" s="26">
        <f t="shared" ref="F30:F49" si="2">E30*C30</f>
        <v>0</v>
      </c>
    </row>
    <row r="31" spans="1:7" x14ac:dyDescent="0.25">
      <c r="A31" s="9" t="s">
        <v>82</v>
      </c>
      <c r="B31" s="25" t="s">
        <v>47</v>
      </c>
      <c r="C31" s="18">
        <f>27+8</f>
        <v>35</v>
      </c>
      <c r="D31" s="19" t="s">
        <v>28</v>
      </c>
      <c r="E31" s="20"/>
      <c r="F31" s="26">
        <f t="shared" si="2"/>
        <v>0</v>
      </c>
    </row>
    <row r="32" spans="1:7" ht="43.5" customHeight="1" x14ac:dyDescent="0.25">
      <c r="A32" s="9" t="s">
        <v>83</v>
      </c>
      <c r="B32" s="25" t="s">
        <v>35</v>
      </c>
      <c r="C32" s="18">
        <v>57</v>
      </c>
      <c r="D32" s="19" t="s">
        <v>28</v>
      </c>
      <c r="E32" s="20"/>
      <c r="F32" s="26">
        <f t="shared" si="2"/>
        <v>0</v>
      </c>
    </row>
    <row r="33" spans="1:6" ht="42" customHeight="1" x14ac:dyDescent="0.25">
      <c r="A33" s="9" t="s">
        <v>84</v>
      </c>
      <c r="B33" s="25" t="s">
        <v>34</v>
      </c>
      <c r="C33" s="18">
        <v>22</v>
      </c>
      <c r="D33" s="19" t="s">
        <v>28</v>
      </c>
      <c r="E33" s="20"/>
      <c r="F33" s="26">
        <f t="shared" si="2"/>
        <v>0</v>
      </c>
    </row>
    <row r="34" spans="1:6" ht="56" customHeight="1" x14ac:dyDescent="0.25">
      <c r="A34" s="9" t="s">
        <v>85</v>
      </c>
      <c r="B34" s="25" t="s">
        <v>37</v>
      </c>
      <c r="C34" s="18">
        <v>117</v>
      </c>
      <c r="D34" s="19" t="s">
        <v>28</v>
      </c>
      <c r="E34" s="20"/>
      <c r="F34" s="26">
        <f t="shared" si="2"/>
        <v>0</v>
      </c>
    </row>
    <row r="35" spans="1:6" ht="59.5" customHeight="1" x14ac:dyDescent="0.25">
      <c r="A35" s="9" t="s">
        <v>86</v>
      </c>
      <c r="B35" s="25" t="s">
        <v>38</v>
      </c>
      <c r="C35" s="18">
        <v>26</v>
      </c>
      <c r="D35" s="19" t="s">
        <v>28</v>
      </c>
      <c r="E35" s="20"/>
      <c r="F35" s="26">
        <f t="shared" si="2"/>
        <v>0</v>
      </c>
    </row>
    <row r="36" spans="1:6" x14ac:dyDescent="0.25">
      <c r="A36" s="9" t="s">
        <v>87</v>
      </c>
      <c r="B36" s="25" t="s">
        <v>29</v>
      </c>
      <c r="C36" s="18">
        <f>140</f>
        <v>140</v>
      </c>
      <c r="D36" s="19" t="s">
        <v>27</v>
      </c>
      <c r="E36" s="20"/>
      <c r="F36" s="26">
        <f t="shared" si="2"/>
        <v>0</v>
      </c>
    </row>
    <row r="37" spans="1:6" x14ac:dyDescent="0.25">
      <c r="A37" s="9" t="s">
        <v>88</v>
      </c>
      <c r="B37" s="25" t="s">
        <v>12</v>
      </c>
      <c r="C37" s="18">
        <v>5</v>
      </c>
      <c r="D37" s="19" t="s">
        <v>50</v>
      </c>
      <c r="E37" s="20"/>
      <c r="F37" s="26">
        <f t="shared" si="2"/>
        <v>0</v>
      </c>
    </row>
    <row r="38" spans="1:6" x14ac:dyDescent="0.25">
      <c r="A38" s="9" t="s">
        <v>89</v>
      </c>
      <c r="B38" s="25" t="s">
        <v>30</v>
      </c>
      <c r="C38" s="18">
        <v>200</v>
      </c>
      <c r="D38" s="19" t="s">
        <v>51</v>
      </c>
      <c r="E38" s="20"/>
      <c r="F38" s="26">
        <f t="shared" si="2"/>
        <v>0</v>
      </c>
    </row>
    <row r="39" spans="1:6" x14ac:dyDescent="0.25">
      <c r="A39" s="9" t="s">
        <v>90</v>
      </c>
      <c r="B39" s="25" t="s">
        <v>22</v>
      </c>
      <c r="C39" s="18">
        <v>12</v>
      </c>
      <c r="D39" s="19" t="s">
        <v>52</v>
      </c>
      <c r="E39" s="20"/>
      <c r="F39" s="26">
        <f t="shared" si="2"/>
        <v>0</v>
      </c>
    </row>
    <row r="40" spans="1:6" x14ac:dyDescent="0.25">
      <c r="A40" s="9" t="s">
        <v>91</v>
      </c>
      <c r="B40" s="25" t="s">
        <v>21</v>
      </c>
      <c r="C40" s="18">
        <v>18</v>
      </c>
      <c r="D40" s="19" t="s">
        <v>52</v>
      </c>
      <c r="E40" s="20"/>
      <c r="F40" s="26">
        <f t="shared" si="2"/>
        <v>0</v>
      </c>
    </row>
    <row r="41" spans="1:6" x14ac:dyDescent="0.25">
      <c r="A41" s="9" t="s">
        <v>92</v>
      </c>
      <c r="B41" s="25" t="s">
        <v>26</v>
      </c>
      <c r="C41" s="18">
        <v>6</v>
      </c>
      <c r="D41" s="19" t="s">
        <v>52</v>
      </c>
      <c r="E41" s="20"/>
      <c r="F41" s="26">
        <f t="shared" si="2"/>
        <v>0</v>
      </c>
    </row>
    <row r="42" spans="1:6" x14ac:dyDescent="0.25">
      <c r="A42" s="9" t="s">
        <v>93</v>
      </c>
      <c r="B42" s="25" t="s">
        <v>20</v>
      </c>
      <c r="C42" s="18">
        <f>1095+8720</f>
        <v>9815</v>
      </c>
      <c r="D42" s="19" t="s">
        <v>28</v>
      </c>
      <c r="E42" s="20"/>
      <c r="F42" s="26">
        <f t="shared" si="2"/>
        <v>0</v>
      </c>
    </row>
    <row r="43" spans="1:6" x14ac:dyDescent="0.25">
      <c r="A43" s="9" t="s">
        <v>94</v>
      </c>
      <c r="B43" s="27" t="s">
        <v>31</v>
      </c>
      <c r="C43" s="18">
        <v>198</v>
      </c>
      <c r="D43" s="19" t="s">
        <v>28</v>
      </c>
      <c r="E43" s="20"/>
      <c r="F43" s="26">
        <f t="shared" si="2"/>
        <v>0</v>
      </c>
    </row>
    <row r="44" spans="1:6" x14ac:dyDescent="0.25">
      <c r="A44" s="9" t="s">
        <v>95</v>
      </c>
      <c r="B44" s="25" t="s">
        <v>32</v>
      </c>
      <c r="C44" s="18">
        <f>192</f>
        <v>192</v>
      </c>
      <c r="D44" s="19" t="s">
        <v>28</v>
      </c>
      <c r="E44" s="20"/>
      <c r="F44" s="26">
        <f t="shared" si="2"/>
        <v>0</v>
      </c>
    </row>
    <row r="45" spans="1:6" x14ac:dyDescent="0.25">
      <c r="A45" s="9" t="s">
        <v>96</v>
      </c>
      <c r="B45" s="38" t="s">
        <v>33</v>
      </c>
      <c r="C45" s="18">
        <v>30</v>
      </c>
      <c r="D45" s="19" t="s">
        <v>28</v>
      </c>
      <c r="E45" s="20"/>
      <c r="F45" s="26">
        <f t="shared" si="2"/>
        <v>0</v>
      </c>
    </row>
    <row r="46" spans="1:6" x14ac:dyDescent="0.25">
      <c r="A46" s="9" t="s">
        <v>97</v>
      </c>
      <c r="B46" s="25" t="s">
        <v>44</v>
      </c>
      <c r="C46" s="18">
        <v>200</v>
      </c>
      <c r="D46" s="19" t="s">
        <v>28</v>
      </c>
      <c r="E46" s="20"/>
      <c r="F46" s="26">
        <f t="shared" si="2"/>
        <v>0</v>
      </c>
    </row>
    <row r="47" spans="1:6" x14ac:dyDescent="0.25">
      <c r="A47" s="9" t="s">
        <v>98</v>
      </c>
      <c r="B47" s="25" t="s">
        <v>55</v>
      </c>
      <c r="C47" s="18">
        <v>25</v>
      </c>
      <c r="D47" s="19" t="s">
        <v>28</v>
      </c>
      <c r="E47" s="20"/>
      <c r="F47" s="26">
        <f t="shared" si="2"/>
        <v>0</v>
      </c>
    </row>
    <row r="48" spans="1:6" x14ac:dyDescent="0.25">
      <c r="A48" s="9" t="s">
        <v>99</v>
      </c>
      <c r="B48" s="38" t="s">
        <v>45</v>
      </c>
      <c r="C48" s="18">
        <v>16</v>
      </c>
      <c r="D48" s="19" t="s">
        <v>28</v>
      </c>
      <c r="E48" s="20"/>
      <c r="F48" s="26">
        <f t="shared" si="2"/>
        <v>0</v>
      </c>
    </row>
    <row r="49" spans="1:6" ht="14.5" thickBot="1" x14ac:dyDescent="0.3">
      <c r="A49" s="9" t="s">
        <v>100</v>
      </c>
      <c r="B49" s="38" t="s">
        <v>102</v>
      </c>
      <c r="C49" s="35">
        <v>50</v>
      </c>
      <c r="D49" s="19" t="s">
        <v>28</v>
      </c>
      <c r="E49" s="36"/>
      <c r="F49" s="26">
        <f t="shared" si="2"/>
        <v>0</v>
      </c>
    </row>
    <row r="50" spans="1:6" ht="33" customHeight="1" thickBot="1" x14ac:dyDescent="0.3">
      <c r="A50" s="54" t="s">
        <v>4</v>
      </c>
      <c r="B50" s="55"/>
      <c r="C50" s="55"/>
      <c r="D50" s="55"/>
      <c r="E50" s="56"/>
      <c r="F50" s="28">
        <f>SUM(F8:F49)</f>
        <v>0</v>
      </c>
    </row>
    <row r="51" spans="1:6" x14ac:dyDescent="0.25">
      <c r="B51" s="29"/>
    </row>
    <row r="56" spans="1:6" x14ac:dyDescent="0.3">
      <c r="F56" s="37"/>
    </row>
  </sheetData>
  <mergeCells count="3">
    <mergeCell ref="A50:E50"/>
    <mergeCell ref="A1:F5"/>
    <mergeCell ref="A6:F6"/>
  </mergeCells>
  <pageMargins left="0.25" right="0.25" top="0.75" bottom="0.75" header="0.3" footer="0.3"/>
  <pageSetup paperSize="9" scale="7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DAMBOA- BOQ</vt:lpstr>
      <vt:lpstr>MOBBAR - BOQ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K. Musa</dc:creator>
  <cp:lastModifiedBy>MohammedB Mustapha</cp:lastModifiedBy>
  <cp:lastPrinted>2025-02-05T13:39:16Z</cp:lastPrinted>
  <dcterms:created xsi:type="dcterms:W3CDTF">2021-01-26T18:47:58Z</dcterms:created>
  <dcterms:modified xsi:type="dcterms:W3CDTF">2025-02-11T11:18:45Z</dcterms:modified>
</cp:coreProperties>
</file>